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7400" windowHeight="11640" tabRatio="922" activeTab="7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'Флак'!$A$2:$H$445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<sst xmlns="http://schemas.openxmlformats.org/spreadsheetml/2006/main" count="765" uniqueCount="726">
  <si>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</si>
  <si>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</si>
  <si>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</si>
  <si>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</si>
  <si>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</si>
  <si>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</si>
  <si>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</si>
  <si>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</si>
  <si>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</si>
  <si>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</si>
  <si>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</si>
  <si>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</si>
  <si>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</si>
  <si>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</si>
  <si>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</si>
  <si>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</si>
  <si>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</si>
  <si>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</si>
  <si>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</si>
  <si>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</si>
  <si>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</si>
  <si>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</si>
  <si>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</si>
  <si>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</si>
  <si>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</si>
  <si>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</si>
  <si>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</si>
  <si>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</si>
  <si>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</si>
  <si>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</si>
  <si>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</si>
  <si>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</si>
  <si>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</si>
  <si>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</si>
  <si>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</si>
  <si>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</si>
  <si>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</si>
  <si>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</si>
  <si>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</si>
  <si>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</si>
  <si>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</si>
  <si>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</si>
  <si>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</si>
  <si>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</si>
  <si>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</si>
  <si>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</si>
  <si>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</si>
  <si>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</si>
  <si>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</si>
  <si>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</si>
  <si>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</si>
  <si>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</si>
  <si>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</si>
  <si>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</si>
  <si>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</si>
  <si>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</si>
  <si>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</si>
  <si>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</si>
  <si>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</si>
  <si>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</si>
  <si>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</si>
  <si>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</si>
  <si>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</si>
  <si>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</si>
  <si>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</si>
  <si>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</si>
  <si>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</si>
  <si>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</si>
  <si>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</si>
  <si>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</si>
  <si>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</si>
  <si>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</si>
  <si>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</si>
  <si>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</si>
  <si>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</si>
  <si>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</si>
  <si>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</si>
  <si>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</si>
  <si>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</si>
  <si>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</si>
  <si>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</si>
  <si>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</si>
  <si>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</si>
  <si>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</si>
  <si>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</si>
  <si>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</si>
  <si>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</si>
  <si>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</si>
  <si>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</si>
  <si>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</si>
  <si>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</si>
  <si>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</si>
  <si>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</si>
  <si>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</si>
  <si>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</si>
  <si>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</si>
  <si>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</si>
  <si>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</si>
  <si>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</si>
  <si>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</si>
  <si>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</si>
  <si>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</si>
  <si>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</si>
  <si>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</si>
  <si>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</si>
  <si>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</si>
  <si>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</si>
  <si>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</si>
  <si>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</si>
  <si>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</si>
  <si>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</si>
  <si>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</si>
  <si>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</si>
  <si>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</si>
  <si>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</si>
  <si>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</si>
  <si>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</si>
  <si>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</si>
  <si>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</si>
  <si>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</si>
  <si>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</si>
  <si>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</si>
  <si>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</si>
  <si>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</si>
  <si>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</si>
  <si>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</si>
  <si>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</si>
  <si>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</si>
  <si>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</si>
  <si>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</si>
  <si>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</si>
  <si>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</si>
  <si>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</si>
  <si>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</si>
  <si>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</si>
  <si>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</si>
  <si>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</si>
  <si>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</si>
  <si>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</si>
  <si>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</si>
  <si>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</si>
  <si>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</si>
  <si>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</si>
  <si>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</si>
  <si>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</si>
  <si>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</si>
  <si>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</si>
  <si>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</si>
  <si>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</si>
  <si>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</si>
  <si>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</si>
  <si>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</si>
  <si>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</si>
  <si>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</si>
  <si>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</si>
  <si>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</si>
  <si>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</si>
  <si>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</si>
  <si>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</si>
  <si>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</si>
  <si>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</si>
  <si>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</si>
  <si>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</si>
  <si>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</si>
  <si>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</si>
  <si>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</si>
  <si>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</si>
  <si>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</si>
  <si>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</si>
  <si>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</si>
  <si>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</si>
  <si>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</si>
  <si>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</si>
  <si>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</si>
  <si>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</si>
  <si>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</si>
  <si>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</si>
  <si>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</si>
  <si>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</si>
  <si>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</si>
  <si>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</si>
  <si>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</si>
  <si>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</si>
  <si>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</si>
  <si>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</si>
  <si>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</si>
  <si>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</si>
  <si>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</si>
  <si>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</si>
  <si>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</si>
  <si>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</si>
  <si>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</si>
  <si>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</si>
  <si>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</si>
  <si>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</si>
  <si>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</si>
  <si>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</si>
  <si>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</si>
  <si>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</si>
  <si>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</si>
  <si>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</si>
  <si>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</si>
  <si>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</si>
  <si>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</si>
  <si>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</si>
  <si>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</si>
  <si>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</si>
  <si>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</si>
  <si>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</si>
  <si>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</si>
  <si>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</si>
  <si>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</si>
  <si>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</si>
  <si>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</si>
  <si>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</si>
  <si>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</si>
  <si>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</si>
  <si>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</si>
  <si>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</si>
  <si>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</si>
  <si>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</si>
  <si>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</si>
  <si>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</si>
  <si>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</si>
  <si>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</si>
  <si>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</si>
  <si>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</si>
  <si>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</si>
  <si>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</si>
  <si>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</si>
  <si>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</si>
  <si>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</si>
  <si>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</si>
  <si>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</si>
  <si>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</si>
  <si>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</si>
  <si>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</si>
  <si>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</si>
  <si>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</si>
  <si>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</si>
  <si>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</si>
  <si>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</si>
  <si>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</si>
  <si>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</si>
  <si>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</si>
  <si>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</si>
  <si>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</si>
  <si>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</si>
  <si>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</si>
  <si>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</si>
  <si>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</si>
  <si>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</si>
  <si>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</si>
  <si>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</si>
  <si>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</si>
  <si>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</si>
  <si>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</si>
  <si>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</si>
  <si>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</si>
  <si>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</si>
  <si>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</si>
  <si>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</si>
  <si>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</si>
  <si>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</si>
  <si>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</si>
  <si>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</si>
  <si>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</si>
  <si>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</si>
  <si>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</si>
  <si>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</si>
  <si>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</si>
  <si>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</si>
  <si>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</si>
  <si>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</si>
  <si>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</si>
  <si>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</si>
  <si>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</si>
  <si>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</si>
  <si>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</si>
  <si>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</si>
  <si>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</si>
  <si>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</si>
  <si>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</si>
  <si>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</si>
  <si>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</si>
  <si>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</si>
  <si>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</si>
  <si>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</si>
  <si>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</si>
  <si>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</si>
  <si>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</si>
  <si>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</si>
  <si>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</si>
  <si>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</si>
  <si>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</si>
  <si>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</si>
  <si>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</si>
  <si>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</si>
  <si>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</si>
  <si>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</si>
  <si>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</si>
  <si>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</si>
  <si>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</si>
  <si>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</si>
  <si>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</si>
  <si>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</si>
  <si>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</si>
  <si>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</si>
  <si>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</si>
  <si>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</si>
  <si>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</si>
  <si>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</si>
  <si>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</si>
  <si>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</si>
  <si>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</si>
  <si>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</si>
  <si>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</si>
  <si>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</si>
  <si>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</si>
  <si>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</si>
  <si>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</si>
  <si>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</si>
  <si>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</si>
  <si>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</si>
  <si>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</si>
  <si>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</si>
  <si>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</si>
  <si>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</si>
  <si>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</si>
  <si>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</si>
  <si>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</si>
  <si>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</si>
  <si>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</si>
  <si>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</si>
  <si>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</si>
  <si>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</si>
  <si>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</si>
  <si>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</si>
  <si>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</si>
  <si>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</si>
  <si>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</si>
  <si>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</si>
  <si>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</si>
  <si>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</si>
  <si>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</si>
  <si>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</si>
  <si>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</si>
  <si>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</si>
  <si>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</si>
  <si>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</si>
  <si>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</si>
  <si>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</si>
  <si>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</si>
  <si>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</si>
  <si>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</si>
  <si>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</si>
  <si>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</si>
  <si>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</si>
  <si>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</si>
  <si>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</si>
  <si>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</si>
  <si>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</si>
  <si>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</si>
  <si>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</si>
  <si>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</si>
  <si>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</si>
  <si>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</si>
  <si>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</si>
  <si>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</si>
  <si>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</si>
  <si>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</si>
  <si>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</si>
  <si>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</si>
  <si>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</si>
  <si>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</si>
  <si>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</si>
  <si>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</si>
  <si>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</si>
  <si>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</si>
  <si>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</si>
  <si>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</si>
  <si>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</si>
  <si>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</si>
  <si>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</si>
  <si>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</si>
  <si>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</si>
  <si>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</si>
  <si>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</si>
  <si>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</si>
  <si>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</si>
  <si>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</si>
  <si>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</si>
  <si>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</si>
  <si>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</si>
  <si>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</si>
  <si>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</si>
  <si>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</si>
  <si>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</si>
  <si>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</si>
  <si>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</si>
  <si>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</si>
  <si>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</si>
  <si>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</si>
  <si>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</si>
  <si>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</si>
  <si>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</si>
  <si>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</si>
  <si>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</si>
  <si>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</si>
  <si>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</si>
  <si>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</si>
  <si>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</si>
  <si>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</si>
  <si>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</si>
  <si>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</si>
  <si>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</si>
  <si>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</si>
  <si>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</si>
  <si>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</si>
  <si>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</si>
  <si>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</si>
  <si>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</si>
  <si>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</si>
  <si>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</si>
  <si>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</si>
  <si>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</si>
  <si>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</si>
  <si>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</si>
  <si>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</si>
  <si>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</si>
  <si>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</si>
  <si>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</si>
  <si>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</si>
  <si>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</si>
  <si>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</si>
  <si>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</si>
  <si>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</si>
  <si>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</si>
  <si>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</si>
  <si>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</si>
  <si>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</si>
  <si>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</si>
  <si>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</si>
  <si>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</si>
  <si>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</si>
  <si>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</si>
  <si>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</si>
  <si>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</si>
  <si>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</si>
  <si>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</si>
  <si>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</si>
  <si>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</si>
  <si>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</si>
  <si>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</si>
  <si>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</si>
  <si>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</si>
  <si>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</si>
  <si>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</si>
  <si>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</si>
  <si>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</si>
  <si>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</si>
  <si>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</si>
  <si>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</si>
  <si>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</si>
  <si>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</si>
  <si>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</si>
  <si>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</si>
  <si>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</si>
  <si>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</si>
  <si>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</si>
  <si>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</si>
  <si>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</si>
  <si>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</si>
  <si>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</si>
  <si>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</si>
  <si>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</si>
  <si>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</si>
  <si>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</si>
  <si>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</si>
  <si>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</si>
  <si>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</si>
  <si>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</si>
  <si>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</si>
  <si>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</si>
  <si>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</si>
  <si>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</si>
  <si>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</si>
  <si>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</si>
  <si>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</si>
  <si>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</si>
  <si>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</si>
  <si>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</si>
  <si>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</si>
  <si>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</si>
  <si>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</si>
  <si>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</si>
  <si>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</si>
  <si>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</si>
  <si>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</si>
  <si>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</si>
  <si>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</si>
  <si>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</si>
  <si>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</si>
  <si>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</si>
  <si>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</si>
  <si>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</si>
  <si>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</si>
  <si>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</si>
  <si>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</si>
  <si>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</si>
  <si>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</si>
  <si>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</si>
  <si>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</si>
  <si>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</si>
  <si>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</si>
  <si>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</si>
  <si>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</si>
  <si>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</si>
  <si>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</si>
  <si>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</si>
  <si>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</si>
  <si>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</si>
  <si>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</si>
  <si>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</si>
  <si>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</si>
  <si>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</si>
  <si>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</si>
  <si>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</si>
  <si>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</si>
  <si>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</si>
  <si>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</si>
  <si>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</si>
  <si>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</si>
  <si>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</si>
  <si>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</si>
  <si>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</si>
  <si>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</si>
  <si>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</si>
  <si>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</si>
  <si>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</si>
  <si>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</si>
  <si>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</si>
  <si>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</si>
  <si>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</si>
  <si>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</si>
  <si>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</si>
  <si>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</si>
  <si>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</si>
  <si>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</si>
  <si>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</si>
  <si>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</si>
  <si>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</si>
  <si>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</si>
  <si>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</si>
  <si>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</si>
  <si>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</si>
  <si>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</si>
  <si>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</si>
  <si>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</si>
  <si>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</si>
  <si>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</si>
  <si>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</si>
  <si>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</si>
  <si>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</si>
  <si>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</si>
  <si>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</si>
  <si>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</si>
  <si>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</si>
  <si>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</si>
  <si>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</si>
  <si>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</si>
  <si>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</si>
  <si>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</si>
  <si>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</si>
  <si>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</si>
  <si>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</si>
  <si>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</si>
  <si>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</si>
  <si>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</si>
  <si>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</si>
  <si>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</si>
  <si>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</si>
  <si>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</si>
  <si>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</si>
  <si>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</si>
  <si>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</si>
  <si>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</si>
  <si>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</si>
  <si>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</si>
  <si>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</si>
  <si>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</si>
  <si>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</si>
  <si>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</si>
  <si>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</si>
  <si>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</si>
  <si>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</si>
  <si>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</si>
  <si>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</si>
  <si>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</si>
  <si>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</si>
  <si>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</si>
  <si>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</si>
  <si>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</si>
  <si>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</si>
  <si>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</si>
  <si>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</si>
  <si>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</si>
  <si>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</si>
  <si>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</si>
  <si>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</si>
  <si>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</si>
  <si>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</si>
  <si>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</si>
  <si>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</si>
  <si>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</si>
  <si>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</si>
  <si>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</si>
  <si>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</si>
  <si>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</si>
  <si>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</si>
  <si>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</si>
  <si>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</si>
  <si>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</si>
  <si>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</si>
  <si>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</si>
  <si>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</si>
  <si>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</si>
  <si>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</si>
  <si>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</si>
  <si>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</si>
  <si>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</si>
  <si>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</si>
  <si>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</si>
  <si>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</si>
  <si>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</si>
  <si>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</si>
  <si>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</si>
  <si>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</si>
  <si>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</si>
  <si>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</si>
  <si>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</si>
  <si>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</si>
  <si>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</si>
  <si>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</si>
  <si>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</si>
  <si>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</si>
  <si>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</si>
  <si>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</si>
  <si>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</si>
  <si>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</si>
  <si>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</si>
  <si>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</si>
  <si>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</si>
  <si>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</si>
  <si>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</si>
  <si>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</si>
  <si>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</si>
  <si>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</si>
  <si>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</si>
  <si>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</si>
  <si>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</si>
  <si>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</si>
  <si>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</si>
  <si>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</si>
  <si>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</si>
  <si>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</si>
  <si>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</si>
  <si>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</si>
  <si>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</si>
  <si>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</si>
  <si>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</si>
  <si>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</si>
  <si>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</si>
  <si>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</si>
  <si>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</si>
  <si>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</si>
  <si>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</si>
  <si>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</si>
  <si>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</si>
  <si>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</si>
  <si>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</si>
  <si>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</si>
  <si>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</si>
  <si>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</si>
  <si>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</si>
  <si>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</si>
  <si>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</si>
  <si>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</si>
  <si>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</si>
  <si>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</si>
  <si>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</si>
  <si>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</si>
  <si>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</si>
  <si>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</si>
  <si>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</si>
  <si>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</si>
  <si>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</si>
  <si>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</si>
  <si>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</si>
  <si>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</si>
  <si>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</si>
  <si>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</si>
  <si>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</si>
  <si>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</si>
  <si>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</si>
  <si>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</si>
  <si>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</si>
  <si>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</si>
  <si>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</si>
  <si>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</si>
  <si>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</si>
  <si>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</si>
  <si>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</si>
  <si>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</si>
  <si>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</si>
  <si>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</si>
  <si>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</si>
  <si>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</si>
  <si>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</si>
  <si>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</si>
  <si>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</si>
  <si>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</si>
  <si>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</si>
  <si>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Директор</t>
  </si>
  <si>
    <t>8-246-3-43-64</t>
  </si>
  <si>
    <t>Абакумов А.А.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</si>
</sst>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\(00\)"/>
    <numFmt numFmtId="170" formatCode="[$-F800]dddd\,\ mmmm\ dd\,\ yyyy"/>
    <numFmt numFmtId="171" formatCode="0000000"/>
    <numFmt numFmtId="172" formatCode="#,##0.0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64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1" fontId="0" fillId="0" borderId="0" xfId="0" applyNumberFormat="1" applyFont="1" applyAlignment="1" quotePrefix="1">
      <alignment/>
    </xf>
    <xf numFmtId="171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171" fontId="0" fillId="0" borderId="19" xfId="0" applyNumberFormat="1" applyFont="1" applyBorder="1" applyAlignment="1">
      <alignment horizontal="center" vertical="center"/>
    </xf>
    <xf numFmtId="171" fontId="0" fillId="0" borderId="20" xfId="0" applyNumberFormat="1" applyFont="1" applyBorder="1" applyAlignment="1">
      <alignment horizontal="center" vertical="center"/>
    </xf>
    <xf numFmtId="171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24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170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64">
      <selection activeCell="V38" sqref="V38:AQ38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96" t="s">
        <v>614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8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13" t="s">
        <v>615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5"/>
    </row>
    <row r="16" ht="15" customHeight="1" thickBot="1"/>
    <row r="17" spans="8:80" ht="15" customHeight="1" thickBot="1">
      <c r="H17" s="110" t="s">
        <v>710</v>
      </c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3"/>
    </row>
    <row r="18" ht="19.5" customHeight="1" thickBot="1"/>
    <row r="19" spans="11:77" ht="15" customHeight="1">
      <c r="K19" s="116" t="s">
        <v>627</v>
      </c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8"/>
    </row>
    <row r="20" spans="11:77" ht="15" customHeight="1" thickBot="1">
      <c r="K20" s="119" t="s">
        <v>616</v>
      </c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99">
        <v>2013</v>
      </c>
      <c r="AR20" s="99"/>
      <c r="AS20" s="99"/>
      <c r="AT20" s="121" t="s">
        <v>617</v>
      </c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2"/>
    </row>
    <row r="21" ht="19.5" customHeight="1" thickBot="1"/>
    <row r="22" spans="1:84" ht="15.75" customHeight="1" thickBot="1">
      <c r="A22" s="107" t="s">
        <v>618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9"/>
      <c r="AY22" s="110" t="s">
        <v>619</v>
      </c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2"/>
      <c r="BP22" s="35"/>
      <c r="BR22" s="129" t="s">
        <v>626</v>
      </c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1"/>
    </row>
    <row r="23" spans="1:87" ht="15" customHeight="1">
      <c r="A23" s="123" t="s">
        <v>682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126" t="s">
        <v>681</v>
      </c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8"/>
      <c r="BO23" s="106" t="s">
        <v>709</v>
      </c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</row>
    <row r="24" spans="1:87" ht="39.75" customHeight="1">
      <c r="A24" s="100" t="s">
        <v>683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2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</row>
    <row r="25" spans="1:87" ht="1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5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</row>
    <row r="26" spans="1:87" ht="15.75" thickBo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5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</row>
    <row r="27" spans="1:84" ht="15" customHeight="1" thickBo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0" t="s">
        <v>620</v>
      </c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3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37" t="s">
        <v>621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2"/>
    </row>
    <row r="30" spans="1:87" ht="15.75" customHeight="1" thickBot="1">
      <c r="A30" s="137" t="s">
        <v>622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51"/>
      <c r="W30" s="151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40"/>
    </row>
    <row r="31" spans="1:87" ht="15.75" customHeight="1" thickBot="1">
      <c r="A31" s="126" t="s">
        <v>623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43" t="s">
        <v>624</v>
      </c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5"/>
    </row>
    <row r="32" spans="1:87" ht="12.75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46" t="s">
        <v>625</v>
      </c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47"/>
      <c r="AR32" s="126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8"/>
      <c r="BN32" s="126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8"/>
    </row>
    <row r="33" spans="1:87" ht="12.75">
      <c r="A33" s="126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4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47"/>
      <c r="AR33" s="126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8"/>
      <c r="BN33" s="126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8"/>
    </row>
    <row r="34" spans="1:87" ht="12.75">
      <c r="A34" s="126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4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47"/>
      <c r="AR34" s="126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8"/>
      <c r="BN34" s="126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8"/>
    </row>
    <row r="35" spans="1:87" ht="12.75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4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47"/>
      <c r="AR35" s="126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8"/>
      <c r="BN35" s="126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8"/>
    </row>
    <row r="36" spans="1:87" ht="12.75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4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47"/>
      <c r="AR36" s="126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8"/>
      <c r="BN36" s="148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50"/>
    </row>
    <row r="37" spans="1:87" ht="13.5" thickBot="1">
      <c r="A37" s="90">
        <v>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2"/>
      <c r="V37" s="90">
        <v>2</v>
      </c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2"/>
      <c r="AR37" s="90">
        <v>3</v>
      </c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2"/>
      <c r="BN37" s="90">
        <v>4</v>
      </c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2"/>
    </row>
    <row r="38" spans="1:87" ht="15" customHeight="1" thickBot="1">
      <c r="A38" s="87">
        <v>609537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9"/>
      <c r="V38" s="93">
        <v>25410940</v>
      </c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5"/>
      <c r="AR38" s="93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5"/>
      <c r="BN38" s="93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5"/>
    </row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26:AX26"/>
    <mergeCell ref="A27:AX27"/>
    <mergeCell ref="BS27:CE27"/>
    <mergeCell ref="BN37:CI37"/>
    <mergeCell ref="AR37:BM37"/>
    <mergeCell ref="A31:U36"/>
    <mergeCell ref="A29:W29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25">
      <selection activeCell="S45" sqref="S45:U45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699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597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483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448</v>
      </c>
      <c r="P19" s="1" t="s">
        <v>598</v>
      </c>
      <c r="Q19" s="1" t="s">
        <v>599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700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0</v>
      </c>
      <c r="Q21" s="66">
        <v>0</v>
      </c>
    </row>
    <row r="22" spans="1:17" ht="25.5">
      <c r="A22" s="3" t="s">
        <v>600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0</v>
      </c>
      <c r="Q22" s="66">
        <v>0</v>
      </c>
    </row>
    <row r="23" spans="1:17" ht="15.75">
      <c r="A23" s="3" t="s">
        <v>628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0</v>
      </c>
      <c r="Q23" s="66">
        <v>0</v>
      </c>
    </row>
    <row r="24" spans="1:17" ht="25.5">
      <c r="A24" s="7" t="s">
        <v>629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  <c r="Q24" s="66">
        <v>0</v>
      </c>
    </row>
    <row r="25" spans="1:17" ht="15.75">
      <c r="A25" s="7" t="s">
        <v>630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  <c r="Q25" s="66">
        <v>0</v>
      </c>
    </row>
    <row r="26" spans="1:17" ht="15.75">
      <c r="A26" s="7" t="s">
        <v>631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>
        <v>0</v>
      </c>
    </row>
    <row r="27" spans="1:17" ht="15.75">
      <c r="A27" s="7" t="s">
        <v>632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>
      <c r="A28" s="7" t="s">
        <v>633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  <c r="Q28" s="66">
        <v>0</v>
      </c>
    </row>
    <row r="29" spans="1:17" ht="15.75">
      <c r="A29" s="3" t="s">
        <v>634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0</v>
      </c>
      <c r="Q29" s="66">
        <v>0</v>
      </c>
    </row>
    <row r="30" spans="1:17" ht="15.75">
      <c r="A30" s="3" t="s">
        <v>635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0</v>
      </c>
      <c r="Q30" s="66">
        <v>0</v>
      </c>
    </row>
    <row r="31" spans="1:17" ht="15.75">
      <c r="A31" s="3" t="s">
        <v>601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0</v>
      </c>
      <c r="Q31" s="66">
        <v>0</v>
      </c>
    </row>
    <row r="32" spans="1:17" ht="15.75">
      <c r="A32" s="3" t="s">
        <v>605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0</v>
      </c>
      <c r="Q32" s="66">
        <v>0</v>
      </c>
    </row>
    <row r="33" spans="1:17" ht="15.75">
      <c r="A33" s="3" t="s">
        <v>606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0</v>
      </c>
    </row>
    <row r="34" spans="1:17" ht="15.75">
      <c r="A34" s="3" t="s">
        <v>607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0</v>
      </c>
      <c r="Q34" s="66">
        <v>0</v>
      </c>
    </row>
    <row r="35" spans="1:17" ht="15.75">
      <c r="A35" s="3" t="s">
        <v>608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17" ht="15.75">
      <c r="A36" s="3" t="s">
        <v>609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0</v>
      </c>
      <c r="Q36" s="66">
        <v>0</v>
      </c>
    </row>
    <row r="37" spans="1:17" ht="15.75">
      <c r="A37" s="3" t="s">
        <v>610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0</v>
      </c>
      <c r="Q37" s="66">
        <v>0</v>
      </c>
    </row>
    <row r="38" spans="1:17" ht="15.75">
      <c r="A38" s="3" t="s">
        <v>602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17" ht="15.75">
      <c r="A39" s="3" t="s">
        <v>603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0</v>
      </c>
      <c r="Q39" s="66">
        <v>0</v>
      </c>
    </row>
    <row r="40" spans="1:17" ht="15.75">
      <c r="A40" s="3" t="s">
        <v>604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0</v>
      </c>
      <c r="Q40" s="66">
        <v>0</v>
      </c>
    </row>
    <row r="44" spans="1:15" s="5" customFormat="1" ht="38.25" customHeight="1">
      <c r="A44" s="165" t="s">
        <v>612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>
      <c r="A45" s="166" t="s">
        <v>613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 t="s">
        <v>723</v>
      </c>
      <c r="Q45" s="163"/>
      <c r="S45" s="163" t="s">
        <v>725</v>
      </c>
      <c r="T45" s="163"/>
      <c r="U45" s="163"/>
      <c r="W45" s="33"/>
    </row>
    <row r="46" spans="16:23" s="5" customFormat="1" ht="12.75">
      <c r="P46" s="91" t="s">
        <v>531</v>
      </c>
      <c r="Q46" s="91"/>
      <c r="S46" s="91" t="s">
        <v>611</v>
      </c>
      <c r="T46" s="91"/>
      <c r="U46" s="91"/>
      <c r="W46" s="21" t="s">
        <v>532</v>
      </c>
    </row>
    <row r="47" s="5" customFormat="1" ht="12.75"/>
    <row r="48" spans="15:21" s="5" customFormat="1" ht="15.75">
      <c r="O48" s="32"/>
      <c r="P48" s="163" t="s">
        <v>724</v>
      </c>
      <c r="Q48" s="163"/>
      <c r="S48" s="164"/>
      <c r="T48" s="164"/>
      <c r="U48" s="164"/>
    </row>
    <row r="49" spans="16:21" s="5" customFormat="1" ht="12.75">
      <c r="P49" s="91" t="s">
        <v>533</v>
      </c>
      <c r="Q49" s="91"/>
      <c r="S49" s="162" t="s">
        <v>534</v>
      </c>
      <c r="T49" s="91"/>
      <c r="U49" s="91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641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640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456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448</v>
      </c>
      <c r="P18" s="167" t="s">
        <v>457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458</v>
      </c>
      <c r="Q19" s="10" t="s">
        <v>637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461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>
      <c r="A22" s="59" t="s">
        <v>468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>
      <c r="A23" s="59" t="s">
        <v>469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>
      <c r="A24" s="59" t="s">
        <v>470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>
      <c r="A25" s="59" t="s">
        <v>471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>
      <c r="A26" s="59" t="s">
        <v>472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>
      <c r="A27" s="59" t="s">
        <v>473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>
      <c r="A28" s="59" t="s">
        <v>474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>
      <c r="A29" s="59" t="s">
        <v>475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>
      <c r="A30" s="58" t="s">
        <v>638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>
      <c r="A31" s="58" t="s">
        <v>639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640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492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448</v>
      </c>
      <c r="P19" s="1" t="s">
        <v>642</v>
      </c>
      <c r="Q19" s="1" t="s">
        <v>643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458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644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492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448</v>
      </c>
      <c r="P19" s="1" t="s">
        <v>552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645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6"/>
  <sheetViews>
    <sheetView zoomScalePageLayoutView="0" workbookViewId="0" topLeftCell="A1">
      <selection activeCell="I17" sqref="I17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711</v>
      </c>
      <c r="B1" s="69"/>
      <c r="C1" s="69"/>
      <c r="D1" s="68"/>
      <c r="E1" s="69"/>
      <c r="F1" s="69"/>
      <c r="G1" s="69"/>
      <c r="H1" s="69"/>
      <c r="J1" s="70" t="s">
        <v>712</v>
      </c>
      <c r="K1" s="70"/>
      <c r="L1" s="71"/>
      <c r="M1" s="71"/>
      <c r="O1" s="70" t="s">
        <v>713</v>
      </c>
      <c r="P1" s="71"/>
    </row>
    <row r="2" spans="1:16" ht="12.75">
      <c r="A2" s="72" t="s">
        <v>714</v>
      </c>
      <c r="B2" s="72" t="s">
        <v>715</v>
      </c>
      <c r="C2" s="72" t="s">
        <v>716</v>
      </c>
      <c r="D2" s="72" t="s">
        <v>717</v>
      </c>
      <c r="E2" s="72" t="s">
        <v>718</v>
      </c>
      <c r="F2" s="72" t="s">
        <v>719</v>
      </c>
      <c r="G2" s="72" t="s">
        <v>720</v>
      </c>
      <c r="H2" s="72" t="s">
        <v>721</v>
      </c>
      <c r="J2" s="73" t="s">
        <v>722</v>
      </c>
      <c r="K2" s="73" t="s">
        <v>0</v>
      </c>
      <c r="L2" s="73" t="s">
        <v>718</v>
      </c>
      <c r="M2" s="73" t="s">
        <v>1</v>
      </c>
      <c r="O2" s="74" t="s">
        <v>2</v>
      </c>
      <c r="P2" s="74" t="s">
        <v>3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38</v>
      </c>
      <c r="F3" s="75"/>
      <c r="G3" s="75"/>
      <c r="H3" s="76">
        <f>SUM(H4:H11,H12,H14,H105,H112,H114,H123,H411,H429,H432,H441)</f>
        <v>38</v>
      </c>
      <c r="J3" s="5" t="s">
        <v>4</v>
      </c>
      <c r="K3" s="5">
        <v>1</v>
      </c>
      <c r="L3" s="5" t="s">
        <v>5</v>
      </c>
      <c r="M3" s="5" t="s">
        <v>626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6</v>
      </c>
      <c r="H4" s="5">
        <f>IF(LEN(P_1)&lt;&gt;0,0,1)</f>
        <v>1</v>
      </c>
      <c r="J4" s="5" t="s">
        <v>7</v>
      </c>
      <c r="K4" s="5">
        <v>2</v>
      </c>
      <c r="L4" s="5" t="s">
        <v>8</v>
      </c>
      <c r="M4" s="5" t="str">
        <f>IF(P_1=0,"Нет данных",P_1)</f>
        <v>Нет данных</v>
      </c>
      <c r="O4" s="77">
        <f ca="1">TODAY()</f>
        <v>41757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9</v>
      </c>
      <c r="H5" s="5">
        <f>IF(LEN(P_2)&lt;&gt;0,0,1)</f>
        <v>1</v>
      </c>
      <c r="J5" s="5" t="s">
        <v>10</v>
      </c>
      <c r="K5" s="5">
        <v>3</v>
      </c>
      <c r="L5" s="5" t="s">
        <v>11</v>
      </c>
      <c r="M5" s="5" t="str">
        <f>IF(P_2=0,"Нет данных",P_2)</f>
        <v>Нет данных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12</v>
      </c>
      <c r="H6" s="5">
        <f>IF(LEN(P_3)&lt;&gt;0,0,1)</f>
        <v>0</v>
      </c>
      <c r="J6" s="5" t="s">
        <v>13</v>
      </c>
      <c r="K6" s="5">
        <v>4</v>
      </c>
      <c r="L6" s="5" t="s">
        <v>14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15</v>
      </c>
      <c r="H7" s="5">
        <f>IF(LEN(P_4)&lt;&gt;0,0,1)</f>
        <v>0</v>
      </c>
      <c r="J7" s="5" t="s">
        <v>16</v>
      </c>
      <c r="K7" s="5">
        <v>5</v>
      </c>
      <c r="L7" s="5" t="s">
        <v>17</v>
      </c>
      <c r="M7" s="5">
        <f>IF(P_4=0,"Нет данных",P_4)</f>
        <v>25410940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18</v>
      </c>
      <c r="H8" s="5">
        <f>IF(LEN(R_1)&lt;&gt;0,0,1)</f>
        <v>0</v>
      </c>
      <c r="J8" s="78" t="s">
        <v>19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20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21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22</v>
      </c>
      <c r="H11" s="5">
        <f>IF(LEN(R_4)&lt;&gt;0,0,1)</f>
        <v>1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2</v>
      </c>
      <c r="F14" s="75"/>
      <c r="G14" s="75"/>
      <c r="H14" s="75">
        <f>SUM(H15:H104)</f>
        <v>2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24</v>
      </c>
      <c r="H15">
        <f>IF('Раздел 2'!P21=SUM('Раздел 2'!P22:P29),0,1)</f>
        <v>1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25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26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27</v>
      </c>
      <c r="H18">
        <f>IF('Раздел 2'!S21=SUM('Раздел 2'!S22:S29),0,1)</f>
        <v>1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28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29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30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31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32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33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34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35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36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37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38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39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40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41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42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43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44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45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46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47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48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49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50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51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52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53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54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55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56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57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58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59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60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61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62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63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64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65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66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67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68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69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70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71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72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73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74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75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76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77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78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79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80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81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82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83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84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85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86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87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88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89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90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91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92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93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94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95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96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97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98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99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100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101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102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103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104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105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106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107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108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109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110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111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112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113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114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115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116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117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118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119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120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121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122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123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124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125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126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127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128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33</v>
      </c>
      <c r="F123" s="75"/>
      <c r="G123" s="75"/>
      <c r="H123" s="75">
        <f>SUM(H124:H410)</f>
        <v>33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129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130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131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132</v>
      </c>
      <c r="F127" s="85"/>
      <c r="G127" s="85"/>
      <c r="H127" s="85">
        <f>IF('Раздел 6'!S21=SUM('Раздел 6'!S22,'Раздел 6'!S27,'Раздел 6'!S35,'Раздел 6'!S36),0,1)</f>
        <v>1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133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134</v>
      </c>
      <c r="F129" s="85"/>
      <c r="G129" s="85"/>
      <c r="H129" s="85">
        <f>IF('Раздел 6'!U21=SUM('Раздел 6'!U22,'Раздел 6'!U27,'Раздел 6'!U35,'Раздел 6'!U36),0,1)</f>
        <v>1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135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136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137</v>
      </c>
      <c r="F132" s="85"/>
      <c r="G132" s="85"/>
      <c r="H132" s="85">
        <f>IF('Раздел 6'!X21=SUM('Раздел 6'!X22,'Раздел 6'!X27,'Раздел 6'!X35,'Раздел 6'!X36),0,1)</f>
        <v>1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138</v>
      </c>
      <c r="F133" s="85"/>
      <c r="G133" s="85"/>
      <c r="H133" s="85">
        <f>IF('Раздел 6'!Y21=SUM('Раздел 6'!Y22,'Раздел 6'!Y27,'Раздел 6'!Y35,'Раздел 6'!Y36),0,1)</f>
        <v>1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139</v>
      </c>
      <c r="F134" s="85"/>
      <c r="G134" s="85"/>
      <c r="H134" s="85">
        <f>IF('Раздел 6'!Z21=SUM('Раздел 6'!Z22,'Раздел 6'!Z27,'Раздел 6'!Z35,'Раздел 6'!Z36),0,1)</f>
        <v>1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140</v>
      </c>
      <c r="F135" s="85"/>
      <c r="G135" s="85"/>
      <c r="H135" s="85">
        <f>IF('Раздел 6'!AA21=SUM('Раздел 6'!AA22,'Раздел 6'!AA27,'Раздел 6'!AA35,'Раздел 6'!AA36),0,1)</f>
        <v>1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141</v>
      </c>
      <c r="F136" s="85"/>
      <c r="G136" s="85"/>
      <c r="H136" s="85">
        <f>IF('Раздел 6'!AB21=SUM('Раздел 6'!AB22,'Раздел 6'!AB27,'Раздел 6'!AB35,'Раздел 6'!AB36),0,1)</f>
        <v>1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142</v>
      </c>
      <c r="F137" s="85"/>
      <c r="G137" s="85"/>
      <c r="H137" s="85">
        <f>IF('Раздел 6'!AC21=SUM('Раздел 6'!AC22,'Раздел 6'!AC27,'Раздел 6'!AC35,'Раздел 6'!AC36),0,1)</f>
        <v>1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143</v>
      </c>
      <c r="F138" s="85"/>
      <c r="G138" s="85"/>
      <c r="H138" s="85">
        <f>IF('Раздел 6'!AD21=SUM('Раздел 6'!AD22,'Раздел 6'!AD27,'Раздел 6'!AD35,'Раздел 6'!AD36),0,1)</f>
        <v>1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144</v>
      </c>
      <c r="F139" s="85"/>
      <c r="G139" s="85"/>
      <c r="H139" s="85">
        <f>IF('Раздел 6'!AE21=SUM('Раздел 6'!AE22,'Раздел 6'!AE27,'Раздел 6'!AE35,'Раздел 6'!AE36),0,1)</f>
        <v>1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145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146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147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148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149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150</v>
      </c>
      <c r="F145" s="85"/>
      <c r="G145" s="85"/>
      <c r="H145" s="85">
        <f>IF('Раздел 6'!AK21=SUM('Раздел 6'!AK22,'Раздел 6'!AK27,'Раздел 6'!AK35,'Раздел 6'!AK36),0,1)</f>
        <v>1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151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152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153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154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155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156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157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158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159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160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161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162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164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165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166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167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168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169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170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171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172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173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174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175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176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177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178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179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180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181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182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183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184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185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186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187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188</v>
      </c>
      <c r="F182" s="85"/>
      <c r="G182" s="85"/>
      <c r="H182" s="85">
        <f>IF('Раздел 6'!P27=SUM('Раздел 6'!P28:P34),0,1)</f>
        <v>1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189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190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191</v>
      </c>
      <c r="F185" s="85"/>
      <c r="G185" s="85"/>
      <c r="H185" s="85">
        <f>IF('Раздел 6'!S27=SUM('Раздел 6'!S28:S34),0,1)</f>
        <v>1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192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193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194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195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196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197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198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199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200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201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202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203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204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205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206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207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208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209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210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211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212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213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214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215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216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217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218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219</v>
      </c>
      <c r="F213" s="85"/>
      <c r="G213" s="85"/>
      <c r="H213" s="85">
        <f>IF('Раздел 6'!P22=SUM('Раздел 6'!T22:U22),0,1)</f>
        <v>1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220</v>
      </c>
      <c r="F214" s="85"/>
      <c r="G214" s="85"/>
      <c r="H214" s="85">
        <f>IF('Раздел 6'!P23=SUM('Раздел 6'!T23:U23),0,1)</f>
        <v>1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221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222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223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224</v>
      </c>
      <c r="F218" s="85"/>
      <c r="G218" s="85"/>
      <c r="H218" s="85">
        <f>IF('Раздел 6'!P27=SUM('Раздел 6'!T27:U27),0,1)</f>
        <v>1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225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226</v>
      </c>
      <c r="F220" s="85"/>
      <c r="G220" s="85"/>
      <c r="H220" s="85">
        <f>IF('Раздел 6'!P29=SUM('Раздел 6'!T29:U29),0,1)</f>
        <v>1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227</v>
      </c>
      <c r="F221" s="85"/>
      <c r="G221" s="85"/>
      <c r="H221" s="85">
        <f>IF('Раздел 6'!P30=SUM('Раздел 6'!T30:U30),0,1)</f>
        <v>1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228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229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230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231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232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233</v>
      </c>
      <c r="F227" s="85"/>
      <c r="G227" s="85"/>
      <c r="H227" s="85">
        <f>IF('Раздел 6'!P36=SUM('Раздел 6'!T36:U36),0,1)</f>
        <v>1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234</v>
      </c>
      <c r="F228" s="85"/>
      <c r="G228" s="85"/>
      <c r="H228" s="85">
        <f>IF('Раздел 6'!P21=SUM('Раздел 6'!W21:Z21),0,1)</f>
        <v>1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235</v>
      </c>
      <c r="F229" s="85"/>
      <c r="G229" s="85"/>
      <c r="H229" s="85">
        <f>IF('Раздел 6'!P22=SUM('Раздел 6'!W22:Z22),0,1)</f>
        <v>1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236</v>
      </c>
      <c r="F230" s="85"/>
      <c r="G230" s="85"/>
      <c r="H230" s="85">
        <f>IF('Раздел 6'!P23=SUM('Раздел 6'!W23:Z23),0,1)</f>
        <v>1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237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238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239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240</v>
      </c>
      <c r="F234" s="85"/>
      <c r="G234" s="85"/>
      <c r="H234" s="85">
        <f>IF('Раздел 6'!P27=SUM('Раздел 6'!W27:Z27),0,1)</f>
        <v>1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241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242</v>
      </c>
      <c r="F236" s="85"/>
      <c r="G236" s="85"/>
      <c r="H236" s="85">
        <f>IF('Раздел 6'!P29=SUM('Раздел 6'!W29:Z29),0,1)</f>
        <v>1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243</v>
      </c>
      <c r="F237" s="85"/>
      <c r="G237" s="85"/>
      <c r="H237" s="85">
        <f>IF('Раздел 6'!P30=SUM('Раздел 6'!W30:Z30),0,1)</f>
        <v>1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244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245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246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247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248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249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250</v>
      </c>
      <c r="F244" s="85"/>
      <c r="G244" s="85"/>
      <c r="H244" s="85">
        <f>IF('Раздел 6'!P21=SUM('Раздел 6'!AI21:AM21),0,1)</f>
        <v>1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251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252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253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254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255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256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257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258</v>
      </c>
      <c r="F252" s="85"/>
      <c r="G252" s="85"/>
      <c r="H252" s="85">
        <f>IF('Раздел 6'!P29=SUM('Раздел 6'!AI29:AM29),0,1)</f>
        <v>1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259</v>
      </c>
      <c r="F253" s="85"/>
      <c r="G253" s="85"/>
      <c r="H253" s="85">
        <f>IF('Раздел 6'!P30=SUM('Раздел 6'!AI30:AM30),0,1)</f>
        <v>1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260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261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262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263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264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265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266</v>
      </c>
      <c r="F260" s="85"/>
      <c r="G260" s="85"/>
      <c r="H260" s="85">
        <f>IF('Раздел 6'!P21=SUM('Раздел 6'!AN21:AP21),0,1)</f>
        <v>1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267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268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269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270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271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272</v>
      </c>
      <c r="F266" s="85"/>
      <c r="G266" s="85"/>
      <c r="H266" s="85">
        <f>IF('Раздел 6'!P27=SUM('Раздел 6'!AN27:AP27),0,1)</f>
        <v>1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273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274</v>
      </c>
      <c r="F268" s="85"/>
      <c r="G268" s="85"/>
      <c r="H268" s="85">
        <f>IF('Раздел 6'!P29=SUM('Раздел 6'!AN29:AP29),0,1)</f>
        <v>1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275</v>
      </c>
      <c r="F269" s="85"/>
      <c r="G269" s="85"/>
      <c r="H269" s="85">
        <f>IF('Раздел 6'!P30=SUM('Раздел 6'!AN30:AP30),0,1)</f>
        <v>1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276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277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278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279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280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281</v>
      </c>
      <c r="F275" s="85"/>
      <c r="G275" s="85"/>
      <c r="H275" s="85">
        <f>IF('Раздел 6'!P36=SUM('Раздел 6'!AN36:AP36),0,1)</f>
        <v>1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282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283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284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285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286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287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288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289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290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291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292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293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294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295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296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297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298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299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300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301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302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303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304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305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306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307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308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309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310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311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312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313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314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315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316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317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318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319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320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321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322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323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324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325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326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327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328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329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330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331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332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333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334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335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336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337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338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339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340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341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342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343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344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345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346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347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348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349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350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351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352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353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354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355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356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357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358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359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360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361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362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363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364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365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366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367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368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369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370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371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372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373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374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375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376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377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378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379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380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381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382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383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384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385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386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387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388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389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390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391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392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45">P_3</f>
        <v>609537</v>
      </c>
      <c r="B387" s="5">
        <v>6</v>
      </c>
      <c r="C387" s="85">
        <v>264</v>
      </c>
      <c r="D387" s="85">
        <v>264</v>
      </c>
      <c r="E387" s="5" t="s">
        <v>393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394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395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396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397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398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399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400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401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402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403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404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405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406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407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408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409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410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411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412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413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414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415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416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SUM(H412:H428)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417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418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419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420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421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422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423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424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425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426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427</v>
      </c>
      <c r="H422">
        <f>IF(OR(AND(('Раздел 7'!P64+'Раздел 7'!P65+'Раздел 7'!P66)=0,'Раздел 7'!P63=0),AND(('Раздел 7'!P64+'Раздел 7'!P65+'Раздел 7'!P66)&gt;0,'Раздел 7'!P63&gt;0)),0,1)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428</v>
      </c>
      <c r="H423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429</v>
      </c>
      <c r="H424">
        <f>IF(OR(AND('Раздел 7'!P26=0,'Раздел 7'!P25=0),AND('Раздел 7'!P26&gt;0,'Раздел 7'!P25&gt;0)),0,1)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430</v>
      </c>
      <c r="H425">
        <f>IF(OR(AND('Раздел 7'!P52=0,'Раздел 7'!P51=0),AND('Раздел 7'!P52&gt;0,'Раздел 7'!P51&gt;0)),0,1)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431</v>
      </c>
      <c r="H426">
        <f>IF(OR(AND('Раздел 7'!P55=0,'Раздел 7'!P54=0),AND('Раздел 7'!P55&gt;0,'Раздел 7'!P54&gt;0)),0,1)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432</v>
      </c>
      <c r="H427">
        <f>IF(OR(AND('Раздел 7'!P71=0,'Раздел 7'!P63=0),AND('Раздел 7'!P71&gt;0,'Раздел 7'!P63&gt;0)),0,1)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433</v>
      </c>
      <c r="H428">
        <f>IF('Раздел 7'!P38&gt;='Раздел 7'!P39,0,1)</f>
        <v>0</v>
      </c>
    </row>
    <row r="429" spans="1:8" ht="12.75">
      <c r="A429" s="82">
        <f t="shared" si="6"/>
        <v>609537</v>
      </c>
      <c r="B429" s="75">
        <v>8</v>
      </c>
      <c r="C429" s="80">
        <v>0</v>
      </c>
      <c r="D429" s="80">
        <v>0</v>
      </c>
      <c r="E429" s="75" t="str">
        <f>CONCATENATE("Количество ошибок в разделе 8: ",H429)</f>
        <v>Количество ошибок в разделе 8: 0</v>
      </c>
      <c r="F429" s="80"/>
      <c r="G429" s="80"/>
      <c r="H429" s="80">
        <f>SUM(H430:H431)</f>
        <v>0</v>
      </c>
    </row>
    <row r="430" spans="1:8" ht="12.75">
      <c r="A430" s="81">
        <f t="shared" si="6"/>
        <v>609537</v>
      </c>
      <c r="B430" s="5">
        <v>8</v>
      </c>
      <c r="C430">
        <v>1</v>
      </c>
      <c r="D430">
        <v>1</v>
      </c>
      <c r="E430" s="5" t="s">
        <v>434</v>
      </c>
      <c r="H430">
        <f>IF('Раздел 8'!P21=SUM('Раздел 8'!P22:P23),0,1)</f>
        <v>0</v>
      </c>
    </row>
    <row r="431" spans="1:8" ht="12.75">
      <c r="A431" s="81">
        <f t="shared" si="6"/>
        <v>609537</v>
      </c>
      <c r="B431" s="5">
        <v>8</v>
      </c>
      <c r="C431">
        <v>2</v>
      </c>
      <c r="D431">
        <v>2</v>
      </c>
      <c r="E431" s="5" t="s">
        <v>435</v>
      </c>
      <c r="H431">
        <f>IF('Раздел 8'!P23=SUM('Раздел 8'!P24:P28),0,1)</f>
        <v>0</v>
      </c>
    </row>
    <row r="432" spans="1:8" ht="12.75">
      <c r="A432" s="82">
        <f t="shared" si="6"/>
        <v>609537</v>
      </c>
      <c r="B432" s="75">
        <v>9</v>
      </c>
      <c r="C432" s="80">
        <v>0</v>
      </c>
      <c r="D432" s="80">
        <v>0</v>
      </c>
      <c r="E432" s="75" t="str">
        <f>CONCATENATE("Количество ошибок в разделе 9: ",H432)</f>
        <v>Количество ошибок в разделе 9: 0</v>
      </c>
      <c r="F432" s="80"/>
      <c r="G432" s="80"/>
      <c r="H432" s="80">
        <f>SUM(H433:H440)</f>
        <v>0</v>
      </c>
    </row>
    <row r="433" spans="1:8" s="84" customFormat="1" ht="12.75">
      <c r="A433" s="81">
        <f t="shared" si="6"/>
        <v>609537</v>
      </c>
      <c r="B433" s="85">
        <v>9</v>
      </c>
      <c r="C433" s="84">
        <v>1</v>
      </c>
      <c r="D433" s="84">
        <v>1</v>
      </c>
      <c r="E433" s="5" t="s">
        <v>436</v>
      </c>
      <c r="H433" s="84">
        <f>IF('Раздел 9'!P21=SUM('Раздел 9'!P22,'Раздел 9'!P31,'Раздел 9'!P38,'Раздел 9'!P39),0,1)</f>
        <v>0</v>
      </c>
    </row>
    <row r="434" spans="1:8" s="84" customFormat="1" ht="12.75">
      <c r="A434" s="81">
        <f t="shared" si="6"/>
        <v>609537</v>
      </c>
      <c r="B434" s="85">
        <v>9</v>
      </c>
      <c r="C434" s="84">
        <v>2</v>
      </c>
      <c r="D434" s="84">
        <v>2</v>
      </c>
      <c r="E434" s="5" t="s">
        <v>437</v>
      </c>
      <c r="H434" s="84">
        <f>IF('Раздел 9'!Q21=SUM('Раздел 9'!Q22,'Раздел 9'!Q31,'Раздел 9'!Q38,'Раздел 9'!Q39),0,1)</f>
        <v>0</v>
      </c>
    </row>
    <row r="435" spans="1:8" s="84" customFormat="1" ht="12.75">
      <c r="A435" s="81">
        <f t="shared" si="6"/>
        <v>609537</v>
      </c>
      <c r="B435" s="85">
        <v>9</v>
      </c>
      <c r="C435" s="84">
        <v>3</v>
      </c>
      <c r="D435" s="84">
        <v>3</v>
      </c>
      <c r="E435" s="5" t="s">
        <v>438</v>
      </c>
      <c r="H435" s="84">
        <f>IF('Раздел 9'!P22=SUM('Раздел 9'!P23,'Раздел 9'!P29,'Раздел 9'!P30),0,1)</f>
        <v>0</v>
      </c>
    </row>
    <row r="436" spans="1:8" s="84" customFormat="1" ht="12.75">
      <c r="A436" s="81">
        <f t="shared" si="6"/>
        <v>609537</v>
      </c>
      <c r="B436" s="85">
        <v>9</v>
      </c>
      <c r="C436" s="84">
        <v>4</v>
      </c>
      <c r="D436" s="84">
        <v>4</v>
      </c>
      <c r="E436" s="5" t="s">
        <v>439</v>
      </c>
      <c r="H436" s="84">
        <f>IF('Раздел 9'!Q22=SUM('Раздел 9'!Q23,'Раздел 9'!Q29,'Раздел 9'!Q30),0,1)</f>
        <v>0</v>
      </c>
    </row>
    <row r="437" spans="1:8" s="84" customFormat="1" ht="12.75">
      <c r="A437" s="81">
        <f t="shared" si="6"/>
        <v>609537</v>
      </c>
      <c r="B437" s="85">
        <v>9</v>
      </c>
      <c r="C437" s="84">
        <v>5</v>
      </c>
      <c r="D437" s="84">
        <v>5</v>
      </c>
      <c r="E437" s="5" t="s">
        <v>440</v>
      </c>
      <c r="H437" s="84">
        <f>IF('Раздел 9'!P23=SUM('Раздел 9'!P24:P28),0,1)</f>
        <v>0</v>
      </c>
    </row>
    <row r="438" spans="1:8" s="84" customFormat="1" ht="12.75">
      <c r="A438" s="81">
        <f t="shared" si="6"/>
        <v>609537</v>
      </c>
      <c r="B438" s="85">
        <v>9</v>
      </c>
      <c r="C438" s="84">
        <v>6</v>
      </c>
      <c r="D438" s="84">
        <v>6</v>
      </c>
      <c r="E438" s="5" t="s">
        <v>441</v>
      </c>
      <c r="H438" s="84">
        <f>IF('Раздел 9'!Q23=SUM('Раздел 9'!Q24:Q28),0,1)</f>
        <v>0</v>
      </c>
    </row>
    <row r="439" spans="1:8" s="84" customFormat="1" ht="12.75">
      <c r="A439" s="81">
        <f t="shared" si="6"/>
        <v>609537</v>
      </c>
      <c r="B439" s="85">
        <v>9</v>
      </c>
      <c r="C439" s="84">
        <v>7</v>
      </c>
      <c r="D439" s="84">
        <v>7</v>
      </c>
      <c r="E439" s="5" t="s">
        <v>442</v>
      </c>
      <c r="H439" s="84">
        <f>IF('Раздел 9'!P31=SUM('Раздел 9'!P32:P37),0,1)</f>
        <v>0</v>
      </c>
    </row>
    <row r="440" spans="1:8" ht="12.75">
      <c r="A440" s="81">
        <f t="shared" si="6"/>
        <v>609537</v>
      </c>
      <c r="B440" s="85">
        <v>9</v>
      </c>
      <c r="C440" s="84">
        <v>8</v>
      </c>
      <c r="D440" s="84">
        <v>8</v>
      </c>
      <c r="E440" s="5" t="s">
        <v>443</v>
      </c>
      <c r="H440" s="84">
        <f>IF('Раздел 9'!Q31=SUM('Раздел 9'!Q32:Q37),0,1)</f>
        <v>0</v>
      </c>
    </row>
    <row r="441" spans="1:8" ht="12.75">
      <c r="A441" s="82">
        <f t="shared" si="6"/>
        <v>609537</v>
      </c>
      <c r="B441" s="75">
        <v>10</v>
      </c>
      <c r="C441" s="75">
        <v>0</v>
      </c>
      <c r="D441" s="75">
        <v>0</v>
      </c>
      <c r="E441" s="75" t="str">
        <f>CONCATENATE("Межраздельный контроль: ",H441)</f>
        <v>Межраздельный контроль: 0</v>
      </c>
      <c r="F441" s="75"/>
      <c r="G441" s="75"/>
      <c r="H441" s="75">
        <f>SUM(H442:H445)</f>
        <v>0</v>
      </c>
    </row>
    <row r="442" spans="1:8" ht="12.75">
      <c r="A442" s="81">
        <f t="shared" si="6"/>
        <v>609537</v>
      </c>
      <c r="B442" s="5">
        <v>10</v>
      </c>
      <c r="C442">
        <v>1</v>
      </c>
      <c r="D442">
        <v>1</v>
      </c>
      <c r="E442" s="5" t="s">
        <v>446</v>
      </c>
      <c r="H442">
        <f>IF('Раздел 5'!P26&lt;=SUM('Раздел 2'!R21,'Раздел 3'!Q21),0,1)</f>
        <v>0</v>
      </c>
    </row>
    <row r="443" spans="1:8" ht="12.75">
      <c r="A443" s="81">
        <f t="shared" si="6"/>
        <v>609537</v>
      </c>
      <c r="B443" s="5">
        <v>10</v>
      </c>
      <c r="C443">
        <v>2</v>
      </c>
      <c r="D443">
        <v>2</v>
      </c>
      <c r="E443" s="5" t="s">
        <v>444</v>
      </c>
      <c r="H443">
        <f>IF('Раздел 2'!R21&gt;='Раздел 7'!P38,0,1)</f>
        <v>0</v>
      </c>
    </row>
    <row r="444" spans="1:5" ht="12.75">
      <c r="A444" s="81">
        <f t="shared" si="6"/>
        <v>609537</v>
      </c>
      <c r="B444" s="5">
        <v>10</v>
      </c>
      <c r="C444">
        <v>3</v>
      </c>
      <c r="D444">
        <v>3</v>
      </c>
      <c r="E444" s="5" t="s">
        <v>445</v>
      </c>
    </row>
    <row r="445" spans="1:8" ht="12.75">
      <c r="A445" s="81">
        <f t="shared" si="6"/>
        <v>609537</v>
      </c>
      <c r="B445" s="5">
        <v>10</v>
      </c>
      <c r="C445">
        <v>4</v>
      </c>
      <c r="D445">
        <v>4</v>
      </c>
      <c r="E445" s="5" t="s">
        <v>163</v>
      </c>
      <c r="H445">
        <f>IF('Раздел 8'!P23-'Раздел 8'!P29=SUM('Раздел 9'!Q21,'Раздел 9'!Q40),0,1)</f>
        <v>0</v>
      </c>
    </row>
    <row r="446" ht="12.75">
      <c r="A446" s="78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478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479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447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448</v>
      </c>
      <c r="P19" s="1" t="s">
        <v>449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450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636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1</v>
      </c>
    </row>
    <row r="23" spans="1:16" ht="15.75">
      <c r="A23" s="3" t="s">
        <v>451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452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453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454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455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6">
      <selection activeCell="W27" sqref="W27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480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481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456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448</v>
      </c>
      <c r="P17" s="156" t="s">
        <v>464</v>
      </c>
      <c r="Q17" s="156"/>
      <c r="R17" s="156" t="s">
        <v>457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458</v>
      </c>
      <c r="Q18" s="156" t="s">
        <v>467</v>
      </c>
      <c r="R18" s="156" t="s">
        <v>458</v>
      </c>
      <c r="S18" s="156" t="s">
        <v>459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466</v>
      </c>
      <c r="T19" s="1" t="s">
        <v>465</v>
      </c>
      <c r="U19" s="1" t="s">
        <v>689</v>
      </c>
      <c r="V19" s="1" t="s">
        <v>460</v>
      </c>
      <c r="W19" s="1" t="s">
        <v>646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461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1</v>
      </c>
      <c r="Q21" s="8">
        <v>0</v>
      </c>
      <c r="R21" s="8">
        <v>527</v>
      </c>
      <c r="S21" s="8">
        <v>54</v>
      </c>
      <c r="T21" s="8">
        <v>0</v>
      </c>
      <c r="U21" s="8">
        <v>4</v>
      </c>
      <c r="V21" s="8">
        <v>0</v>
      </c>
      <c r="W21" s="8">
        <v>4</v>
      </c>
    </row>
    <row r="22" spans="1:23" ht="25.5">
      <c r="A22" s="7" t="s">
        <v>468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7" t="s">
        <v>469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470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1</v>
      </c>
      <c r="Q24" s="8">
        <v>0</v>
      </c>
      <c r="R24" s="8">
        <v>30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471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2</v>
      </c>
      <c r="Q25" s="8">
        <v>0</v>
      </c>
      <c r="R25" s="8">
        <v>107</v>
      </c>
      <c r="S25" s="8">
        <v>78</v>
      </c>
      <c r="T25" s="8">
        <v>0</v>
      </c>
      <c r="U25" s="8">
        <v>0</v>
      </c>
      <c r="V25" s="8">
        <v>0</v>
      </c>
      <c r="W25" s="8">
        <v>2</v>
      </c>
    </row>
    <row r="26" spans="1:23" ht="15.75">
      <c r="A26" s="7" t="s">
        <v>472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2</v>
      </c>
      <c r="Q26" s="8">
        <v>0</v>
      </c>
      <c r="R26" s="8">
        <v>105</v>
      </c>
      <c r="S26" s="8">
        <v>12</v>
      </c>
      <c r="T26" s="8">
        <v>0</v>
      </c>
      <c r="U26" s="8">
        <v>0</v>
      </c>
      <c r="V26" s="8">
        <v>0</v>
      </c>
      <c r="W26" s="8">
        <v>0</v>
      </c>
    </row>
    <row r="27" spans="1:23" ht="15.75">
      <c r="A27" s="7" t="s">
        <v>473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4</v>
      </c>
      <c r="Q27" s="8">
        <v>0</v>
      </c>
      <c r="R27" s="8">
        <v>285</v>
      </c>
      <c r="S27" s="8">
        <v>20</v>
      </c>
      <c r="T27" s="8">
        <v>0</v>
      </c>
      <c r="U27" s="8">
        <v>4</v>
      </c>
      <c r="V27" s="8">
        <v>0</v>
      </c>
      <c r="W27" s="8">
        <v>2</v>
      </c>
    </row>
    <row r="28" spans="1:23" ht="15.75">
      <c r="A28" s="7" t="s">
        <v>474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475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75">
      <c r="A30" s="7" t="s">
        <v>462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463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685</v>
      </c>
      <c r="O17" s="152"/>
      <c r="P17" s="152"/>
      <c r="Q17" s="152"/>
      <c r="R17" s="152"/>
      <c r="S17" s="152"/>
      <c r="T17" s="152"/>
    </row>
    <row r="18" spans="15:20" ht="12.75">
      <c r="O18" s="157" t="s">
        <v>482</v>
      </c>
      <c r="P18" s="157"/>
      <c r="Q18" s="157"/>
      <c r="R18" s="157"/>
      <c r="S18" s="157"/>
      <c r="T18" s="157"/>
    </row>
    <row r="19" spans="14:20" ht="76.5">
      <c r="N19" s="64"/>
      <c r="O19" s="10" t="s">
        <v>448</v>
      </c>
      <c r="P19" s="10" t="s">
        <v>476</v>
      </c>
      <c r="Q19" s="10" t="s">
        <v>477</v>
      </c>
      <c r="R19" s="10" t="s">
        <v>690</v>
      </c>
      <c r="S19" s="10" t="s">
        <v>704</v>
      </c>
      <c r="T19" s="10" t="s">
        <v>648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458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647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684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491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483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448</v>
      </c>
      <c r="P19" s="1" t="s">
        <v>484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485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486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487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489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150</v>
      </c>
    </row>
    <row r="25" spans="1:16" ht="15.75">
      <c r="A25" s="7" t="s">
        <v>490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60</v>
      </c>
    </row>
    <row r="26" spans="1:16" ht="15.75">
      <c r="A26" s="3" t="s">
        <v>691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488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20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Q26" sqref="Q26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497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498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492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448</v>
      </c>
      <c r="P18" s="156" t="s">
        <v>493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494</v>
      </c>
      <c r="Q19" s="1" t="s">
        <v>495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692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693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257</v>
      </c>
      <c r="Q22" s="8">
        <v>192</v>
      </c>
    </row>
    <row r="23" spans="1:17" ht="15.75">
      <c r="A23" s="7" t="s">
        <v>694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223</v>
      </c>
      <c r="Q23" s="8">
        <v>128</v>
      </c>
    </row>
    <row r="24" spans="1:17" ht="15.75">
      <c r="A24" s="7" t="s">
        <v>695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47</v>
      </c>
      <c r="Q24" s="8">
        <v>27</v>
      </c>
    </row>
    <row r="25" spans="1:17" ht="15.75">
      <c r="A25" s="7" t="s">
        <v>696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>
      <c r="A26" s="7" t="s">
        <v>496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527</v>
      </c>
      <c r="Q26" s="8">
        <v>347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T15">
      <selection activeCell="AR36" sqref="AR36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686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550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448</v>
      </c>
      <c r="P17" s="156" t="s">
        <v>499</v>
      </c>
      <c r="Q17" s="156" t="s">
        <v>500</v>
      </c>
      <c r="R17" s="159" t="s">
        <v>548</v>
      </c>
      <c r="S17" s="156" t="s">
        <v>708</v>
      </c>
      <c r="T17" s="156" t="s">
        <v>501</v>
      </c>
      <c r="U17" s="156"/>
      <c r="V17" s="156"/>
      <c r="W17" s="156"/>
      <c r="X17" s="156"/>
      <c r="Y17" s="156"/>
      <c r="Z17" s="156"/>
      <c r="AA17" s="156" t="s">
        <v>502</v>
      </c>
      <c r="AB17" s="156"/>
      <c r="AC17" s="156" t="s">
        <v>503</v>
      </c>
      <c r="AD17" s="156"/>
      <c r="AE17" s="156"/>
      <c r="AF17" s="156"/>
      <c r="AG17" s="156"/>
      <c r="AH17" s="156"/>
      <c r="AI17" s="156" t="s">
        <v>650</v>
      </c>
      <c r="AJ17" s="156"/>
      <c r="AK17" s="156"/>
      <c r="AL17" s="156"/>
      <c r="AM17" s="156"/>
      <c r="AN17" s="156" t="s">
        <v>649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504</v>
      </c>
      <c r="U18" s="156"/>
      <c r="V18" s="156" t="s">
        <v>505</v>
      </c>
      <c r="W18" s="156" t="s">
        <v>506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507</v>
      </c>
      <c r="U19" s="1" t="s">
        <v>508</v>
      </c>
      <c r="V19" s="156"/>
      <c r="W19" s="1" t="s">
        <v>509</v>
      </c>
      <c r="X19" s="1" t="s">
        <v>510</v>
      </c>
      <c r="Y19" s="1" t="s">
        <v>511</v>
      </c>
      <c r="Z19" s="1" t="s">
        <v>512</v>
      </c>
      <c r="AA19" s="1" t="s">
        <v>494</v>
      </c>
      <c r="AB19" s="1" t="s">
        <v>537</v>
      </c>
      <c r="AC19" s="1" t="s">
        <v>513</v>
      </c>
      <c r="AD19" s="1" t="s">
        <v>535</v>
      </c>
      <c r="AE19" s="1" t="s">
        <v>514</v>
      </c>
      <c r="AF19" s="1" t="s">
        <v>536</v>
      </c>
      <c r="AG19" s="1" t="s">
        <v>515</v>
      </c>
      <c r="AH19" s="1" t="s">
        <v>516</v>
      </c>
      <c r="AI19" s="1" t="s">
        <v>517</v>
      </c>
      <c r="AJ19" s="1" t="s">
        <v>518</v>
      </c>
      <c r="AK19" s="1" t="s">
        <v>519</v>
      </c>
      <c r="AL19" s="1" t="s">
        <v>520</v>
      </c>
      <c r="AM19" s="1" t="s">
        <v>697</v>
      </c>
      <c r="AN19" s="1" t="s">
        <v>549</v>
      </c>
      <c r="AO19" s="1" t="s">
        <v>521</v>
      </c>
      <c r="AP19" s="1" t="s">
        <v>652</v>
      </c>
      <c r="AQ19" s="1" t="s">
        <v>651</v>
      </c>
      <c r="AR19" s="1" t="s">
        <v>698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538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12</v>
      </c>
      <c r="Q21" s="8">
        <v>0</v>
      </c>
      <c r="R21" s="8">
        <v>12</v>
      </c>
      <c r="S21" s="8">
        <v>9</v>
      </c>
      <c r="T21" s="8">
        <v>3</v>
      </c>
      <c r="U21" s="8">
        <v>9</v>
      </c>
      <c r="V21" s="8">
        <v>0</v>
      </c>
      <c r="W21" s="8">
        <v>2</v>
      </c>
      <c r="X21" s="8">
        <v>3</v>
      </c>
      <c r="Y21" s="8">
        <v>4</v>
      </c>
      <c r="Z21" s="8">
        <v>0</v>
      </c>
      <c r="AA21" s="8">
        <v>0</v>
      </c>
      <c r="AB21" s="8">
        <v>0</v>
      </c>
      <c r="AC21" s="8">
        <v>3</v>
      </c>
      <c r="AD21" s="8">
        <v>3</v>
      </c>
      <c r="AE21" s="8">
        <v>6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1</v>
      </c>
      <c r="AL21" s="8">
        <v>6</v>
      </c>
      <c r="AM21" s="8">
        <v>6</v>
      </c>
      <c r="AN21" s="8">
        <v>0</v>
      </c>
      <c r="AO21" s="8">
        <v>2</v>
      </c>
      <c r="AP21" s="8">
        <v>8</v>
      </c>
      <c r="AQ21" s="8">
        <v>4</v>
      </c>
      <c r="AR21" s="8">
        <v>2</v>
      </c>
    </row>
    <row r="22" spans="1:44" ht="30" customHeight="1">
      <c r="A22" s="7" t="s">
        <v>522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1</v>
      </c>
      <c r="Q22" s="8">
        <v>0</v>
      </c>
      <c r="R22" s="8">
        <v>1</v>
      </c>
      <c r="S22" s="8">
        <v>0</v>
      </c>
      <c r="T22" s="8">
        <v>0</v>
      </c>
      <c r="U22" s="8">
        <v>0</v>
      </c>
      <c r="V22" s="8">
        <v>0</v>
      </c>
      <c r="W22" s="8"/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1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1</v>
      </c>
      <c r="AQ22" s="8">
        <v>0</v>
      </c>
      <c r="AR22" s="8">
        <v>0</v>
      </c>
    </row>
    <row r="23" spans="1:44" ht="30" customHeight="1">
      <c r="A23" s="7" t="s">
        <v>539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0</v>
      </c>
      <c r="T23" s="8">
        <v>0</v>
      </c>
      <c r="U23" s="8">
        <v>0</v>
      </c>
      <c r="V23" s="8">
        <v>0</v>
      </c>
      <c r="W23" s="8"/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19.5" customHeight="1">
      <c r="A24" s="7" t="s">
        <v>540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9.5" customHeight="1">
      <c r="A25" s="7" t="s">
        <v>523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9.5" customHeight="1">
      <c r="A26" s="7" t="s">
        <v>524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9.5" customHeight="1">
      <c r="A27" s="7" t="s">
        <v>541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8</v>
      </c>
      <c r="Q27" s="8">
        <v>0</v>
      </c>
      <c r="R27" s="8">
        <v>8</v>
      </c>
      <c r="S27" s="8">
        <v>0</v>
      </c>
      <c r="T27" s="8">
        <v>1</v>
      </c>
      <c r="U27" s="8">
        <v>0</v>
      </c>
      <c r="V27" s="8">
        <v>0</v>
      </c>
      <c r="W27" s="8">
        <v>2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3</v>
      </c>
      <c r="AD27" s="8">
        <v>3</v>
      </c>
      <c r="AE27" s="8">
        <v>5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5</v>
      </c>
      <c r="AM27" s="8">
        <v>3</v>
      </c>
      <c r="AN27" s="8">
        <v>0</v>
      </c>
      <c r="AO27" s="8">
        <v>2</v>
      </c>
      <c r="AP27" s="8">
        <v>5</v>
      </c>
      <c r="AQ27" s="8">
        <v>3</v>
      </c>
      <c r="AR27" s="8">
        <v>1</v>
      </c>
    </row>
    <row r="28" spans="1:44" ht="30" customHeight="1">
      <c r="A28" s="24" t="s">
        <v>542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9.5" customHeight="1">
      <c r="A29" s="3" t="s">
        <v>543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13</v>
      </c>
      <c r="Q29" s="8">
        <v>0</v>
      </c>
      <c r="R29" s="8">
        <v>8</v>
      </c>
      <c r="S29" s="8">
        <v>6</v>
      </c>
      <c r="T29" s="8">
        <v>1</v>
      </c>
      <c r="U29" s="8">
        <v>0</v>
      </c>
      <c r="V29" s="8">
        <v>0</v>
      </c>
      <c r="W29" s="8">
        <v>2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3</v>
      </c>
      <c r="AD29" s="8">
        <v>3</v>
      </c>
      <c r="AE29" s="8">
        <v>5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5</v>
      </c>
      <c r="AM29" s="8">
        <v>3</v>
      </c>
      <c r="AN29" s="8">
        <v>0</v>
      </c>
      <c r="AO29" s="8">
        <v>2</v>
      </c>
      <c r="AP29" s="8">
        <v>5</v>
      </c>
      <c r="AQ29" s="8">
        <v>3</v>
      </c>
      <c r="AR29" s="8">
        <v>1</v>
      </c>
    </row>
    <row r="30" spans="1:44" ht="19.5" customHeight="1">
      <c r="A30" s="3" t="s">
        <v>544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9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/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19.5" customHeight="1">
      <c r="A31" s="3" t="s">
        <v>525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9.5" customHeight="1">
      <c r="A32" s="25" t="s">
        <v>545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9.5" customHeight="1">
      <c r="A33" s="25" t="s">
        <v>546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19.5" customHeight="1">
      <c r="A34" s="26" t="s">
        <v>526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9.5" customHeight="1">
      <c r="A35" s="7" t="s">
        <v>547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9.5" customHeight="1">
      <c r="A36" s="7" t="s">
        <v>527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3</v>
      </c>
      <c r="Q36" s="8">
        <v>0</v>
      </c>
      <c r="R36" s="8">
        <v>3</v>
      </c>
      <c r="S36" s="8">
        <v>3</v>
      </c>
      <c r="T36" s="8">
        <v>2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3</v>
      </c>
      <c r="AA36" s="8">
        <v>2</v>
      </c>
      <c r="AB36" s="8">
        <v>2</v>
      </c>
      <c r="AC36" s="8">
        <v>0</v>
      </c>
      <c r="AD36" s="8">
        <v>0</v>
      </c>
      <c r="AE36" s="8">
        <v>2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1</v>
      </c>
      <c r="AM36" s="8">
        <v>2</v>
      </c>
      <c r="AN36" s="8">
        <v>0</v>
      </c>
      <c r="AO36" s="8">
        <v>0</v>
      </c>
      <c r="AP36" s="8">
        <v>2</v>
      </c>
      <c r="AQ36" s="8">
        <v>1</v>
      </c>
      <c r="AR36" s="8">
        <v>1</v>
      </c>
    </row>
    <row r="37" spans="1:43" ht="60" customHeight="1">
      <c r="A37" s="17" t="s">
        <v>551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528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529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530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705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706</v>
      </c>
      <c r="O42" s="18">
        <v>22</v>
      </c>
      <c r="P42" s="86">
        <v>0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tabSelected="1" zoomScalePageLayoutView="0" workbookViewId="0" topLeftCell="A30">
      <selection activeCell="P40" sqref="P40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707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654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492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448</v>
      </c>
      <c r="P19" s="1" t="s">
        <v>552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553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554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396</v>
      </c>
    </row>
    <row r="23" spans="1:16" ht="15.75">
      <c r="A23" s="7" t="s">
        <v>655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6</v>
      </c>
    </row>
    <row r="24" spans="1:16" ht="15.75">
      <c r="A24" s="7" t="s">
        <v>555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396</v>
      </c>
    </row>
    <row r="25" spans="1:16" ht="15.75">
      <c r="A25" s="7" t="s">
        <v>656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657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556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557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558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559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560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1</v>
      </c>
    </row>
    <row r="32" spans="1:16" ht="15.75">
      <c r="A32" s="7" t="s">
        <v>658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659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561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562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660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563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564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565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661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319</v>
      </c>
    </row>
    <row r="41" spans="1:16" ht="15.75">
      <c r="A41" s="7" t="s">
        <v>662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566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567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568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567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569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570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571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572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0</v>
      </c>
    </row>
    <row r="50" spans="1:16" ht="15.75">
      <c r="A50" s="7" t="s">
        <v>663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701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573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664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665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574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666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2</v>
      </c>
    </row>
    <row r="57" spans="1:16" ht="25.5">
      <c r="A57" s="7" t="s">
        <v>575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576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2</v>
      </c>
    </row>
    <row r="59" spans="1:16" ht="15.75">
      <c r="A59" s="7" t="s">
        <v>667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668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669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0</v>
      </c>
    </row>
    <row r="62" spans="1:16" ht="25.5">
      <c r="A62" s="7" t="s">
        <v>670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577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0</v>
      </c>
    </row>
    <row r="64" spans="1:16" ht="25.5">
      <c r="A64" s="7" t="s">
        <v>578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0</v>
      </c>
    </row>
    <row r="65" spans="1:16" ht="15.75">
      <c r="A65" s="7" t="s">
        <v>579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580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671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672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673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674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675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0</v>
      </c>
    </row>
    <row r="72" spans="1:16" ht="25.5">
      <c r="A72" s="7" t="s">
        <v>676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581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582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677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583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678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584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585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586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679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4</v>
      </c>
    </row>
    <row r="82" spans="1:16" ht="15.75">
      <c r="A82" s="7" t="s">
        <v>702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587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588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680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703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687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597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483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448</v>
      </c>
      <c r="P19" s="1" t="s">
        <v>688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589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0</v>
      </c>
    </row>
    <row r="22" spans="1:16" ht="15.75">
      <c r="A22" s="7" t="s">
        <v>590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0</v>
      </c>
    </row>
    <row r="23" spans="1:16" ht="15.75">
      <c r="A23" s="7" t="s">
        <v>591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0</v>
      </c>
    </row>
    <row r="24" spans="1:16" ht="25.5">
      <c r="A24" s="7" t="s">
        <v>592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>
      <c r="A25" s="7" t="s">
        <v>593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594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595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596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>
      <c r="A29" s="7" t="s">
        <v>653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Admin</cp:lastModifiedBy>
  <cp:lastPrinted>2012-08-08T09:31:46Z</cp:lastPrinted>
  <dcterms:created xsi:type="dcterms:W3CDTF">2009-09-17T07:17:02Z</dcterms:created>
  <dcterms:modified xsi:type="dcterms:W3CDTF">2014-04-28T09:46:24Z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10.01.001.44.24.318</vt:lpwstr>
  </property>
</Properties>
</file>